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kosztorys ofertowy" sheetId="1" r:id="rId1"/>
    <sheet name="hasło" sheetId="2" r:id="rId2"/>
  </sheets>
  <calcPr calcId="145621"/>
</workbook>
</file>

<file path=xl/calcChain.xml><?xml version="1.0" encoding="utf-8"?>
<calcChain xmlns="http://schemas.openxmlformats.org/spreadsheetml/2006/main">
  <c r="H49" i="1" l="1"/>
  <c r="H50" i="1" l="1"/>
  <c r="H51" i="1"/>
  <c r="H52" i="1"/>
  <c r="H53" i="1"/>
  <c r="H54" i="1"/>
  <c r="H55" i="1"/>
  <c r="H57" i="1"/>
  <c r="H44" i="1"/>
  <c r="H29" i="1"/>
  <c r="H60" i="1"/>
  <c r="H61" i="1" s="1"/>
  <c r="H48" i="1"/>
  <c r="H32" i="1"/>
  <c r="H28" i="1"/>
  <c r="H19" i="1"/>
  <c r="H20" i="1"/>
  <c r="H21" i="1"/>
  <c r="H23" i="1"/>
  <c r="H25" i="1"/>
  <c r="H12" i="1"/>
  <c r="H13" i="1"/>
  <c r="H14" i="1"/>
  <c r="H15" i="1"/>
  <c r="H16" i="1"/>
  <c r="H17" i="1"/>
  <c r="H18" i="1"/>
  <c r="H11" i="1"/>
  <c r="H8" i="1"/>
  <c r="H30" i="1" l="1"/>
  <c r="H9" i="1"/>
  <c r="F56" i="1"/>
  <c r="H56" i="1" s="1"/>
  <c r="H58" i="1" s="1"/>
  <c r="F45" i="1"/>
  <c r="H45" i="1" s="1"/>
  <c r="F43" i="1"/>
  <c r="H43" i="1" s="1"/>
  <c r="F42" i="1"/>
  <c r="H42" i="1" s="1"/>
  <c r="F39" i="1"/>
  <c r="H39" i="1" s="1"/>
  <c r="F38" i="1"/>
  <c r="H38" i="1" s="1"/>
  <c r="F37" i="1"/>
  <c r="H37" i="1" s="1"/>
  <c r="H40" i="1" s="1"/>
  <c r="F33" i="1"/>
  <c r="F24" i="1"/>
  <c r="H24" i="1" s="1"/>
  <c r="H26" i="1" s="1"/>
  <c r="F22" i="1"/>
  <c r="H22" i="1" s="1"/>
  <c r="F34" i="1" l="1"/>
  <c r="H34" i="1" s="1"/>
  <c r="H33" i="1"/>
  <c r="H46" i="1"/>
  <c r="H35" i="1" l="1"/>
  <c r="H62" i="1" s="1"/>
  <c r="H63" i="1" s="1"/>
  <c r="H64" i="1" s="1"/>
</calcChain>
</file>

<file path=xl/sharedStrings.xml><?xml version="1.0" encoding="utf-8"?>
<sst xmlns="http://schemas.openxmlformats.org/spreadsheetml/2006/main" count="226" uniqueCount="100">
  <si>
    <t>Załącznik na 1A do SIWZ</t>
  </si>
  <si>
    <t>KOSZTORYS OFERTOWY</t>
  </si>
  <si>
    <t>(Przedmiar robót)</t>
  </si>
  <si>
    <t>km</t>
  </si>
  <si>
    <t>szt.</t>
  </si>
  <si>
    <t>D-01.02.01</t>
  </si>
  <si>
    <t>D-01.02.04</t>
  </si>
  <si>
    <t>D-04.01.01</t>
  </si>
  <si>
    <t>D-05.03.01</t>
  </si>
  <si>
    <t>D-07.02.01</t>
  </si>
  <si>
    <t>PODATEK VAT</t>
  </si>
  <si>
    <t>OGÓŁEM WARTOŚĆ ROBÓT BRUTTO</t>
  </si>
  <si>
    <t xml:space="preserve">…………….……. (miejscowość), dnia ………….……. r. 
    </t>
  </si>
  <si>
    <t xml:space="preserve">  …………………………………………
(podpis)</t>
  </si>
  <si>
    <t>Przebudowa drogi powiatowej nr 1405F na odcinku Janczewo - Czechów</t>
  </si>
  <si>
    <t>L.p.</t>
  </si>
  <si>
    <t>Nr. ST</t>
  </si>
  <si>
    <t>Wyszczególnienie elementów rozliczeniowych</t>
  </si>
  <si>
    <t>J.m.</t>
  </si>
  <si>
    <t>Ilość</t>
  </si>
  <si>
    <t>Cena jedn. PLN</t>
  </si>
  <si>
    <t>Wartość netto PLN</t>
  </si>
  <si>
    <t>x</t>
  </si>
  <si>
    <t>I. ROBOTY POMIAROWE</t>
  </si>
  <si>
    <t>D-01.01.01a</t>
  </si>
  <si>
    <t>Pomiary geodezyjne, wytyczenie  w terenie osi głównych, pomiary geodezyjne realizacyjne, sporządzanie dokumentacji powykonawczej, inwentaryzacji, map geodezyjnych powykonawczych oraz pomiary kontrolne i sprawdzające.</t>
  </si>
  <si>
    <t>I. Roboty pomiarowe RAZEM</t>
  </si>
  <si>
    <t>II. ROBOTY PRZYGOTOWAWCZE I ROZBIÓRKOWE</t>
  </si>
  <si>
    <t>Mechaniczne karczowanie zagajników gęstych. Wraz z wywozem odpadów na odkład Wykonawcy.</t>
  </si>
  <si>
    <t>ha</t>
  </si>
  <si>
    <t>Ścinanie drzew piłą mechniczną średnicy 16-25 cm, wraz z z usunięciem karczy, zasypaniem i zagęszczeniem dolów po karczach i wywozem odpadów na odkład Wykonawcy. Drewno stanowi własność Inwestora. W cenę wycinki należy wliczyć transport na odległość do 5 km w miejsce wskazne przez Inwestora.</t>
  </si>
  <si>
    <t>Ścinanie drzew piłą mechniczną średnicy 26-35 cm, wraz z z usunięciem karczy, zasypaniem i zagęszczeniem dolów po karczach i wywozem odpadów na odkład Wykonawcy. Drewno stanowi własność Inwestora. W cenę wycinki należy wliczyć transport na odległość do 5 km w miejsce wskazne przez Inwestora.</t>
  </si>
  <si>
    <t>Ścinanie drzew piłą mechniczną średnicy 36-45 cm, wraz z z usunięciem karczy, zasypaniem i zagęszczeniem dolów po karczach i wywozem odpadów na odkład Wykonawcy. Drewno stanowi własność Inwestora. W cenę wycinki należy wliczyć transport na odległość do 5 km w miejsce wskazne przez Inwestora.</t>
  </si>
  <si>
    <t>Ścinanie drzew piłą mechniczną średnicy 46-55 cm, wraz z z usunięciem karczy, zasypaniem i zagęszczeniem dolów po karczach i wywozem odpadów na odkład Wykonawcy. Drewno stanowi własność Inwestora. W cenę wycinki należy wliczyć transport na odległość do 5 km w miejsce wskazne przez Inwestora.</t>
  </si>
  <si>
    <t>Ścinanie drzew piłą mechniczną średnicy 56-65 cm, wraz z z usunięciem karczy, zasypaniem i zagęszczeniem dolów po karczach i wywozem odpadów na odkład Wykonawcy. Drewno stanowi własność Inwestora. W cenę wycinki należy wliczyć transport na odległość do 5 km w miejsce wskazne przez Inwestora.</t>
  </si>
  <si>
    <t>Ścinanie drzew piłą mechniczną średnicy 66-75 cm, wraz z z usunięciem karczy, zasypaniem i zagęszczeniem dolów po karczach i wywozem odpadów na odkład Wykonawcy. Drewno stanowi własność Inwestora. W cenę wycinki należy wliczyć transport na odległość do 5 km w miejsce wskazne przez Inwestora.</t>
  </si>
  <si>
    <t>Ścinanie drzew piłą mechniczną średnicy powyżej 75 cm,wraz z z usunięciem karczy, zasypaniem i zagęszczeniem dolów po karczach i wywozem odpadów na odkład Wykonawcy. Drewno stanowi własność Inwestora. W cenę wycinki należy wliczyć transport na odległość do 5 km w miejsce wskazne przez Inwestora.</t>
  </si>
  <si>
    <t>Usunięciem karczy, zasypaniem i zagęszczeniem dolów po karczach i wywozem odpadów na odkład Wykonawcy</t>
  </si>
  <si>
    <t>D-01.02.02a</t>
  </si>
  <si>
    <t>Usunięcie warstwy ziemi urodzajnej (humus) na głębokości 30 cm, materiał należy złożyć na odkład i wykorzystać do ponownego wbudowania, niewykorzystany materiał neleży wywieźć na odkład Wykonawcy. (km 0+000 - km 0+300)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</si>
  <si>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</si>
  <si>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>Usunięcie warstwy ziemi urodzajnej (humus) na głębokości 20 cm, materiał należy złożyć na odkład i wykorzystać do ponownego wbudowania, niewykorzystany materiał neleży wywieźć na odkład Wykonawcy. (km 0+300 - km 2+786)</t>
  </si>
  <si>
    <t>Cięcie piłą nawierzchni bitumicznych na głębokośc 6-12 cm.</t>
  </si>
  <si>
    <t>mb.</t>
  </si>
  <si>
    <t>Rozbiórka nawierzchni bitumicznej grub. 9cm, wraz z wywozem destruktu bitumicznego na odkład  Wykonawcy.</t>
  </si>
  <si>
    <t>Mechaniczne rozebranie istniejącej nawierzchni z kruszywa grubości 15 cm, wraz z wywozem odpadów na odkład Wykonawcy.</t>
  </si>
  <si>
    <t>Rozbiórka nawierzchni drogi z płyt betnowych grubości 10 cm. Płyty stanowią własność Inwestora. W cenę należy wliczyć transport na odległość do 5 km w miejsce wskazne przez Inwestora.</t>
  </si>
  <si>
    <t>II. Roboty przygotowawcze i rozbiórkowe RAZEM</t>
  </si>
  <si>
    <t>III. RURY OSŁONOWE</t>
  </si>
  <si>
    <t>D-01.03.02</t>
  </si>
  <si>
    <t>Ułożenie rur osłonowych dwódzielnych A110PS, wraz z towarzyszącymi robotami ziemnymi, pod konstrukcją jezdni bitumicznej dla przewodów energetycznych.</t>
  </si>
  <si>
    <t>D-01.03.04</t>
  </si>
  <si>
    <t>Ułożenie rur osłonowych dwódzielnych A58PS, wraz z towarzyszącymi robotami ziemnymi, pod konstrukcją jezdni bitumicznej dla przewodów teletechnicznych.</t>
  </si>
  <si>
    <t>III. Rur osłonowe RAZEM</t>
  </si>
  <si>
    <t>IV. ROBOTY ZIEMNE</t>
  </si>
  <si>
    <t>D-02.00.01          D-02.01.01</t>
  </si>
  <si>
    <t>Wykopy w gruntach nieskalistych kategorii I-III, wraz z odkładem materiłu do ponownego wbudowania w nasyp (90% materiału do ponownego wbudowania - km 0+300 - km 2+786).</t>
  </si>
  <si>
    <r>
      <t>m</t>
    </r>
    <r>
      <rPr>
        <vertAlign val="superscript"/>
        <sz val="10"/>
        <color rgb="FF000000"/>
        <rFont val="Arial"/>
        <family val="2"/>
        <charset val="238"/>
      </rPr>
      <t>3</t>
    </r>
  </si>
  <si>
    <t>D-02.00.01          D-02.03.01</t>
  </si>
  <si>
    <t>Formowanie nasypów z gruntów nieskalistych kategorii I-III. Material pochodzący z wykopu.</t>
  </si>
  <si>
    <t>Formowanie nasypów z gruntów nieskalistych kategorii I-II. Materiał dostarczony z kopalni.</t>
  </si>
  <si>
    <t>IV. Roboty ziemne RAZEM</t>
  </si>
  <si>
    <t>V. PODBUDOWY</t>
  </si>
  <si>
    <t>Profilowanie i zagęszczenie powierzchni wykopów i nasypów pod konstrukcję jezdni i zjazdów.</t>
  </si>
  <si>
    <t>D-04.05.00                   D-04.05.01</t>
  </si>
  <si>
    <t>Warstwa kruszywa stabilizowanego cementem Rm=2,5 MPa, grubość warstwy po zagęszczeniu 15 cm - w-wa konstrukcyjna od km 0+000 do km 0+300. Dowóz mieszanki z wytwórni.</t>
  </si>
  <si>
    <t>D-04.04.00           D-04.04.02</t>
  </si>
  <si>
    <t>Podbudowa z kruszywa łamanego # 0/31,5 mm, grubość warstwy po zagęszczeniu 20 cm - w-wa konstrukcyjna jezdni, zjazdów. Przekrusz z litej skały. Nie dopuszcza się stosowania przekruszu otoczaków lub ziaren żwiru.</t>
  </si>
  <si>
    <t>V. Podbudowy RAZEM</t>
  </si>
  <si>
    <t>VI. NAWIERZCHNIE</t>
  </si>
  <si>
    <t>D-04.03.01                    D-05.03.05b</t>
  </si>
  <si>
    <t>Nawierzchnia z mieszanek mineralno-bitumicznych grysowych AC16W KR 3-4 - warstwa wiążąca, grubość po zagęszcz. 6 cm, wraz z oczyszczeniem i skropieniem podbudowy emulsją asfaltową - w-wa konstrukcyjna jezdni i zjazdów bitumicznych.</t>
  </si>
  <si>
    <t>D-04.03.01                    D-05.03.05a</t>
  </si>
  <si>
    <t>Nawierzchnia z mieszanek mineralno-bitumicznych grysowych AC11S KR 3-4 - warstwa ścieralna asfaltowa - grubość po zagęszcz. 4 cm, wraz z oczyszczeniem i skropieniem nawierzchni emulsją asfaltową - w-wa konstrukcyjna jezdni i zjazdów bitumicznych.</t>
  </si>
  <si>
    <t>Nawierzchnia z kostki kamiennej 8/11 cm na betonowej klasy C12/15 gr. 10 cm. Wzmocnienie nawierzchni wokół włazów kanałowych zlokalizowanych na wysokości pobocza gruntowego.</t>
  </si>
  <si>
    <t>D-05.02.02</t>
  </si>
  <si>
    <t>Nawierzchnia z brukowca obrobionego 16/20 cm na betonie klasy C12/15 gr. 10 cm z wykonaniem oporu betonowego. Wypełnienie spoin zaprawą cementowo piaskową. Pobocza, zjazdy i umocnienia wylotów ścieków.</t>
  </si>
  <si>
    <t>VI. Nawierzchnie RAZEM</t>
  </si>
  <si>
    <t>VII. ROBOTY WYKOŃCZENIOWE</t>
  </si>
  <si>
    <t>D-03.02.01a</t>
  </si>
  <si>
    <t>Regulacja pionowa studzienek dla zaworów wodociągowych i gazowych</t>
  </si>
  <si>
    <t>Regulacja pionowa studzienek dla włazów kanałowych, wraz z montażem pierścienia odciążającego.</t>
  </si>
  <si>
    <t>D-06.01.01</t>
  </si>
  <si>
    <t>Profilowanie i zagęszczenie powierzchni proboczy gruntowych szerokości 1,00 m, skarp nasypów i wykopów w postaci plantowania i humusowani grubości 10 cm z obsianiem mieszanką traw - wykorzystanie humusu odzyskanego na budowie.</t>
  </si>
  <si>
    <t>Ustawienie stalowych słupków, ocynkowanych średnicy 6 cm, wraz z wykonaniem fundamentu, pod tablice znaków drogowych i urządzeń bezpieczeństwa ruchu.</t>
  </si>
  <si>
    <t>Przymocowanie tablic znaków drogowych wielkości średniej, z folią odblaskową typu 2.</t>
  </si>
  <si>
    <t>Przymocowanie tabliczek znaków drogowych, z folią odblaskową typu 2.</t>
  </si>
  <si>
    <t>Przymocowanie tablic urządzeń bezpieczeństwa ruchu, z folią odblaskową typu 2.</t>
  </si>
  <si>
    <t>D-08.05.01</t>
  </si>
  <si>
    <t>Ściek trójkątny z prefabrykowanych elementów betonowych na podsypce cem.- piaskowej gr. 3 cm i ławie betonowej z oporem klasy C12/15.</t>
  </si>
  <si>
    <t>Ściek trapezowy z prefabrykowanych elementów betonowych na podsypce cem.- piaskowej gr. 3 cm i ławie betonowej klasy C12/15.</t>
  </si>
  <si>
    <t>VII. Roboty wykończeniowe RAZEM</t>
  </si>
  <si>
    <t>VIII. WYKONANIE DRENU FRANCUSKIEGO</t>
  </si>
  <si>
    <t>D-03.03.02</t>
  </si>
  <si>
    <t>Wykonanie drenu francuskiego przez zawinięcie kruszywa 8/16 mm w geowłókninę i przykrycie betonowymi płytami ażurowymi o wymiarach 60x40x10 cm na 5 cm podsypki piaskowej i wypełnieniem wolnych przestrzeni płyt grysem</t>
  </si>
  <si>
    <t>VIII. Wykonanie drenu francuskiego RAZEM</t>
  </si>
  <si>
    <t>Przebudowa drogi powiatowej Nr 1405F na odcinku Janczewo - Czechów - RAZEM</t>
  </si>
  <si>
    <t>janczewo</t>
  </si>
  <si>
    <t>Aktualizacja oznakowania naziemnego istniejącej armatury zaporowej oraz zaporowo upustowej zgodnie z wymaganiami standardów technicznych Izby Gospodarczej Gazowniczej. (słupek + tabliczka).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</si>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</sst>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5" x14ac:knownFonts="1">
    <font>
      <sz val="10"/>
      <name val="Arial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2"/>
      <color rgb="FF292929"/>
      <name val="Wide Latin"/>
      <family val="1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9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A6A6A6"/>
        <bgColor rgb="FFA6A6A6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CC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9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0" fontId="0" fillId="0" borderId="0" xfId="0" applyProtection="1"/>
    <xf numFmtId="9" fontId="9" fillId="0" borderId="1" xfId="0" applyNumberFormat="1" applyFont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12" fillId="3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 wrapText="1"/>
    </xf>
    <xf numFmtId="2" fontId="15" fillId="5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2" fontId="15" fillId="4" borderId="4" xfId="0" applyNumberFormat="1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center" vertical="center"/>
    </xf>
    <xf numFmtId="2" fontId="15" fillId="6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2" fontId="15" fillId="4" borderId="4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left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 wrapText="1"/>
    </xf>
    <xf numFmtId="2" fontId="14" fillId="7" borderId="4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8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right"/>
    </xf>
    <xf numFmtId="164" fontId="2" fillId="0" borderId="7" xfId="0" applyNumberFormat="1" applyFont="1" applyBorder="1" applyProtection="1"/>
    <xf numFmtId="164" fontId="2" fillId="0" borderId="8" xfId="0" applyNumberFormat="1" applyFont="1" applyBorder="1" applyProtection="1"/>
    <xf numFmtId="0" fontId="21" fillId="0" borderId="0" xfId="0" applyFont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2" fontId="1" fillId="8" borderId="3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right" vertical="center"/>
    </xf>
    <xf numFmtId="2" fontId="15" fillId="6" borderId="4" xfId="0" applyNumberFormat="1" applyFont="1" applyFill="1" applyBorder="1" applyAlignment="1">
      <alignment horizontal="right" vertical="center"/>
    </xf>
    <xf numFmtId="2" fontId="13" fillId="7" borderId="4" xfId="0" applyNumberFormat="1" applyFont="1" applyFill="1" applyBorder="1" applyAlignment="1">
      <alignment horizontal="right" vertical="center"/>
    </xf>
    <xf numFmtId="2" fontId="16" fillId="0" borderId="4" xfId="0" applyNumberFormat="1" applyFont="1" applyBorder="1" applyAlignment="1" applyProtection="1">
      <alignment horizontal="center" vertical="center"/>
      <protection locked="0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right" wrapText="1"/>
    </xf>
    <xf numFmtId="0" fontId="8" fillId="0" borderId="1" xfId="0" applyFont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92929"/>
      <color rgb="FF4D4D4D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6"/>
  <sheetViews>
    <sheetView tabSelected="1" topLeftCell="A43" zoomScaleNormal="100" workbookViewId="0">
      <selection activeCell="M55" sqref="M55"/>
    </sheetView>
  </sheetViews>
  <sheetFormatPr defaultRowHeight="12.75" x14ac:dyDescent="0.2"/>
  <cols>
    <col min="1" max="1" width="0.85546875" style="6" customWidth="1"/>
    <col min="2" max="2" width="9.140625" style="46"/>
    <col min="3" max="3" width="11.7109375" style="32" customWidth="1"/>
    <col min="4" max="4" width="71" style="6"/>
    <col min="5" max="5" width="7" style="6"/>
    <col min="6" max="6" width="10" style="9"/>
    <col min="7" max="7" width="16.140625" style="6" customWidth="1"/>
    <col min="8" max="8" width="18.140625" style="6" customWidth="1"/>
    <col min="9" max="16384" width="9.140625" style="6"/>
  </cols>
  <sheetData>
    <row r="1" spans="2:8" x14ac:dyDescent="0.2">
      <c r="D1" s="2"/>
      <c r="E1" s="3"/>
      <c r="F1" s="4"/>
      <c r="G1" s="5"/>
      <c r="H1" s="5"/>
    </row>
    <row r="2" spans="2:8" ht="30.75" customHeight="1" x14ac:dyDescent="0.2">
      <c r="B2" s="47"/>
      <c r="C2" s="40"/>
      <c r="D2" s="41" t="s">
        <v>0</v>
      </c>
      <c r="E2" s="42"/>
      <c r="F2" s="43"/>
      <c r="G2" s="44"/>
      <c r="H2" s="45"/>
    </row>
    <row r="3" spans="2:8" ht="20.25" x14ac:dyDescent="0.2">
      <c r="B3" s="64" t="s">
        <v>1</v>
      </c>
      <c r="C3" s="65"/>
      <c r="D3" s="65"/>
      <c r="E3" s="65"/>
      <c r="F3" s="65"/>
      <c r="G3" s="65"/>
      <c r="H3" s="66"/>
    </row>
    <row r="4" spans="2:8" ht="17.25" customHeight="1" x14ac:dyDescent="0.2">
      <c r="B4" s="67" t="s">
        <v>2</v>
      </c>
      <c r="C4" s="68"/>
      <c r="D4" s="68"/>
      <c r="E4" s="68"/>
      <c r="F4" s="68"/>
      <c r="G4" s="68"/>
      <c r="H4" s="69"/>
    </row>
    <row r="5" spans="2:8" ht="49.5" customHeight="1" x14ac:dyDescent="0.2">
      <c r="B5" s="70" t="s">
        <v>14</v>
      </c>
      <c r="C5" s="71"/>
      <c r="D5" s="72"/>
      <c r="E5" s="72"/>
      <c r="F5" s="72"/>
      <c r="G5" s="72"/>
      <c r="H5" s="73"/>
    </row>
    <row r="6" spans="2:8" x14ac:dyDescent="0.2">
      <c r="B6" s="48" t="s">
        <v>15</v>
      </c>
      <c r="C6" s="33" t="s">
        <v>16</v>
      </c>
      <c r="D6" s="39" t="s">
        <v>17</v>
      </c>
      <c r="E6" s="39" t="s">
        <v>18</v>
      </c>
      <c r="F6" s="55" t="s">
        <v>19</v>
      </c>
      <c r="G6" s="56" t="s">
        <v>20</v>
      </c>
      <c r="H6" s="55" t="s">
        <v>21</v>
      </c>
    </row>
    <row r="7" spans="2:8" x14ac:dyDescent="0.2">
      <c r="B7" s="49" t="s">
        <v>22</v>
      </c>
      <c r="C7" s="34"/>
      <c r="D7" s="11" t="s">
        <v>23</v>
      </c>
      <c r="E7" s="12" t="s">
        <v>22</v>
      </c>
      <c r="F7" s="13" t="s">
        <v>22</v>
      </c>
      <c r="G7" s="12" t="s">
        <v>22</v>
      </c>
      <c r="H7" s="13" t="s">
        <v>22</v>
      </c>
    </row>
    <row r="8" spans="2:8" ht="38.25" x14ac:dyDescent="0.2">
      <c r="B8" s="50">
        <v>1</v>
      </c>
      <c r="C8" s="35" t="s">
        <v>24</v>
      </c>
      <c r="D8" s="14" t="s">
        <v>25</v>
      </c>
      <c r="E8" s="15" t="s">
        <v>3</v>
      </c>
      <c r="F8" s="16">
        <v>2.7864800000000001</v>
      </c>
      <c r="G8" s="60"/>
      <c r="H8" s="57">
        <f>ROUND(F8*G8,2)</f>
        <v>0</v>
      </c>
    </row>
    <row r="9" spans="2:8" x14ac:dyDescent="0.2">
      <c r="B9" s="51" t="s">
        <v>22</v>
      </c>
      <c r="C9" s="36"/>
      <c r="D9" s="17" t="s">
        <v>26</v>
      </c>
      <c r="E9" s="18" t="s">
        <v>22</v>
      </c>
      <c r="F9" s="19" t="s">
        <v>22</v>
      </c>
      <c r="G9" s="18" t="s">
        <v>22</v>
      </c>
      <c r="H9" s="58">
        <f>H8</f>
        <v>0</v>
      </c>
    </row>
    <row r="10" spans="2:8" x14ac:dyDescent="0.2">
      <c r="B10" s="49" t="s">
        <v>22</v>
      </c>
      <c r="C10" s="34"/>
      <c r="D10" s="11" t="s">
        <v>27</v>
      </c>
      <c r="E10" s="12" t="s">
        <v>22</v>
      </c>
      <c r="F10" s="13" t="s">
        <v>22</v>
      </c>
      <c r="G10" s="12" t="s">
        <v>22</v>
      </c>
      <c r="H10" s="13" t="s">
        <v>22</v>
      </c>
    </row>
    <row r="11" spans="2:8" ht="25.5" x14ac:dyDescent="0.2">
      <c r="B11" s="50">
        <v>2</v>
      </c>
      <c r="C11" s="35" t="s">
        <v>5</v>
      </c>
      <c r="D11" s="14" t="s">
        <v>28</v>
      </c>
      <c r="E11" s="20" t="s">
        <v>29</v>
      </c>
      <c r="F11" s="21">
        <v>0.61160000000000003</v>
      </c>
      <c r="G11" s="61"/>
      <c r="H11" s="57">
        <f>ROUND(F11*G11,2)</f>
        <v>0</v>
      </c>
    </row>
    <row r="12" spans="2:8" ht="51" x14ac:dyDescent="0.2">
      <c r="B12" s="50">
        <v>3</v>
      </c>
      <c r="C12" s="35" t="s">
        <v>5</v>
      </c>
      <c r="D12" s="14" t="s">
        <v>30</v>
      </c>
      <c r="E12" s="20" t="s">
        <v>4</v>
      </c>
      <c r="F12" s="21">
        <v>34</v>
      </c>
      <c r="G12" s="61"/>
      <c r="H12" s="57">
        <f t="shared" ref="H12:H25" si="0">ROUND(F12*G12,2)</f>
        <v>0</v>
      </c>
    </row>
    <row r="13" spans="2:8" ht="51" x14ac:dyDescent="0.2">
      <c r="B13" s="50">
        <v>4</v>
      </c>
      <c r="C13" s="35" t="s">
        <v>5</v>
      </c>
      <c r="D13" s="14" t="s">
        <v>31</v>
      </c>
      <c r="E13" s="20" t="s">
        <v>4</v>
      </c>
      <c r="F13" s="21">
        <v>17</v>
      </c>
      <c r="G13" s="61"/>
      <c r="H13" s="57">
        <f t="shared" si="0"/>
        <v>0</v>
      </c>
    </row>
    <row r="14" spans="2:8" ht="51" x14ac:dyDescent="0.2">
      <c r="B14" s="50">
        <v>5</v>
      </c>
      <c r="C14" s="35" t="s">
        <v>5</v>
      </c>
      <c r="D14" s="14" t="s">
        <v>32</v>
      </c>
      <c r="E14" s="20" t="s">
        <v>4</v>
      </c>
      <c r="F14" s="21">
        <v>27</v>
      </c>
      <c r="G14" s="61"/>
      <c r="H14" s="57">
        <f t="shared" si="0"/>
        <v>0</v>
      </c>
    </row>
    <row r="15" spans="2:8" ht="51" x14ac:dyDescent="0.2">
      <c r="B15" s="50">
        <v>6</v>
      </c>
      <c r="C15" s="35" t="s">
        <v>5</v>
      </c>
      <c r="D15" s="14" t="s">
        <v>33</v>
      </c>
      <c r="E15" s="20" t="s">
        <v>4</v>
      </c>
      <c r="F15" s="21">
        <v>10</v>
      </c>
      <c r="G15" s="61"/>
      <c r="H15" s="57">
        <f t="shared" si="0"/>
        <v>0</v>
      </c>
    </row>
    <row r="16" spans="2:8" ht="51" x14ac:dyDescent="0.2">
      <c r="B16" s="50">
        <v>7</v>
      </c>
      <c r="C16" s="35" t="s">
        <v>5</v>
      </c>
      <c r="D16" s="14" t="s">
        <v>34</v>
      </c>
      <c r="E16" s="20" t="s">
        <v>4</v>
      </c>
      <c r="F16" s="21">
        <v>6</v>
      </c>
      <c r="G16" s="61"/>
      <c r="H16" s="57">
        <f t="shared" si="0"/>
        <v>0</v>
      </c>
    </row>
    <row r="17" spans="2:8" ht="51" x14ac:dyDescent="0.2">
      <c r="B17" s="50">
        <v>8</v>
      </c>
      <c r="C17" s="35" t="s">
        <v>5</v>
      </c>
      <c r="D17" s="14" t="s">
        <v>35</v>
      </c>
      <c r="E17" s="20" t="s">
        <v>4</v>
      </c>
      <c r="F17" s="21">
        <v>4</v>
      </c>
      <c r="G17" s="61"/>
      <c r="H17" s="57">
        <f t="shared" si="0"/>
        <v>0</v>
      </c>
    </row>
    <row r="18" spans="2:8" ht="51" x14ac:dyDescent="0.2">
      <c r="B18" s="50">
        <v>9</v>
      </c>
      <c r="C18" s="35" t="s">
        <v>5</v>
      </c>
      <c r="D18" s="14" t="s">
        <v>36</v>
      </c>
      <c r="E18" s="20" t="s">
        <v>4</v>
      </c>
      <c r="F18" s="21">
        <v>31</v>
      </c>
      <c r="G18" s="61"/>
      <c r="H18" s="57">
        <f t="shared" si="0"/>
        <v>0</v>
      </c>
    </row>
    <row r="19" spans="2:8" ht="25.5" x14ac:dyDescent="0.2">
      <c r="B19" s="50">
        <v>10</v>
      </c>
      <c r="C19" s="35" t="s">
        <v>5</v>
      </c>
      <c r="D19" s="14" t="s">
        <v>37</v>
      </c>
      <c r="E19" s="20" t="s">
        <v>4</v>
      </c>
      <c r="F19" s="21">
        <v>10</v>
      </c>
      <c r="G19" s="61"/>
      <c r="H19" s="57">
        <f>ROUND(F19*G19,2)</f>
        <v>0</v>
      </c>
    </row>
    <row r="20" spans="2:8" ht="51" x14ac:dyDescent="0.2">
      <c r="B20" s="50">
        <v>11</v>
      </c>
      <c r="C20" s="35" t="s">
        <v>38</v>
      </c>
      <c r="D20" s="14" t="s">
        <v>39</v>
      </c>
      <c r="E20" s="22" t="s">
        <v>40</v>
      </c>
      <c r="F20" s="16">
        <v>1267.8599999999999</v>
      </c>
      <c r="G20" s="62"/>
      <c r="H20" s="57">
        <f t="shared" si="0"/>
        <v>0</v>
      </c>
    </row>
    <row r="21" spans="2:8" ht="51" x14ac:dyDescent="0.2">
      <c r="B21" s="50">
        <v>12</v>
      </c>
      <c r="C21" s="35" t="s">
        <v>38</v>
      </c>
      <c r="D21" s="14" t="s">
        <v>41</v>
      </c>
      <c r="E21" s="22" t="s">
        <v>40</v>
      </c>
      <c r="F21" s="16">
        <v>10183.18</v>
      </c>
      <c r="G21" s="62"/>
      <c r="H21" s="57">
        <f t="shared" si="0"/>
        <v>0</v>
      </c>
    </row>
    <row r="22" spans="2:8" x14ac:dyDescent="0.2">
      <c r="B22" s="50">
        <v>13</v>
      </c>
      <c r="C22" s="35" t="s">
        <v>6</v>
      </c>
      <c r="D22" s="14" t="s">
        <v>42</v>
      </c>
      <c r="E22" s="20" t="s">
        <v>43</v>
      </c>
      <c r="F22" s="21">
        <f>10.5+8.6</f>
        <v>19.100000000000001</v>
      </c>
      <c r="G22" s="61"/>
      <c r="H22" s="57">
        <f t="shared" si="0"/>
        <v>0</v>
      </c>
    </row>
    <row r="23" spans="2:8" ht="25.5" x14ac:dyDescent="0.2">
      <c r="B23" s="50">
        <v>14</v>
      </c>
      <c r="C23" s="35" t="s">
        <v>6</v>
      </c>
      <c r="D23" s="14" t="s">
        <v>44</v>
      </c>
      <c r="E23" s="22" t="s">
        <v>40</v>
      </c>
      <c r="F23" s="21">
        <v>45</v>
      </c>
      <c r="G23" s="61"/>
      <c r="H23" s="57">
        <f t="shared" si="0"/>
        <v>0</v>
      </c>
    </row>
    <row r="24" spans="2:8" ht="25.5" x14ac:dyDescent="0.2">
      <c r="B24" s="50">
        <v>15</v>
      </c>
      <c r="C24" s="35" t="s">
        <v>6</v>
      </c>
      <c r="D24" s="14" t="s">
        <v>45</v>
      </c>
      <c r="E24" s="22" t="s">
        <v>40</v>
      </c>
      <c r="F24" s="21">
        <f>2359+9448</f>
        <v>11807</v>
      </c>
      <c r="G24" s="61"/>
      <c r="H24" s="57">
        <f t="shared" si="0"/>
        <v>0</v>
      </c>
    </row>
    <row r="25" spans="2:8" ht="38.25" x14ac:dyDescent="0.2">
      <c r="B25" s="50">
        <v>16</v>
      </c>
      <c r="C25" s="35" t="s">
        <v>6</v>
      </c>
      <c r="D25" s="14" t="s">
        <v>46</v>
      </c>
      <c r="E25" s="22" t="s">
        <v>40</v>
      </c>
      <c r="F25" s="21">
        <v>205</v>
      </c>
      <c r="G25" s="61"/>
      <c r="H25" s="57">
        <f t="shared" si="0"/>
        <v>0</v>
      </c>
    </row>
    <row r="26" spans="2:8" x14ac:dyDescent="0.2">
      <c r="B26" s="51" t="s">
        <v>22</v>
      </c>
      <c r="C26" s="36"/>
      <c r="D26" s="23" t="s">
        <v>47</v>
      </c>
      <c r="E26" s="18" t="s">
        <v>22</v>
      </c>
      <c r="F26" s="24" t="s">
        <v>22</v>
      </c>
      <c r="G26" s="18" t="s">
        <v>22</v>
      </c>
      <c r="H26" s="58">
        <f>SUM(H11:H25)</f>
        <v>0</v>
      </c>
    </row>
    <row r="27" spans="2:8" x14ac:dyDescent="0.2">
      <c r="B27" s="49" t="s">
        <v>22</v>
      </c>
      <c r="C27" s="34"/>
      <c r="D27" s="11" t="s">
        <v>48</v>
      </c>
      <c r="E27" s="12" t="s">
        <v>22</v>
      </c>
      <c r="F27" s="13" t="s">
        <v>22</v>
      </c>
      <c r="G27" s="12" t="s">
        <v>22</v>
      </c>
      <c r="H27" s="13" t="s">
        <v>22</v>
      </c>
    </row>
    <row r="28" spans="2:8" ht="25.5" x14ac:dyDescent="0.2">
      <c r="B28" s="50">
        <v>17</v>
      </c>
      <c r="C28" s="35" t="s">
        <v>49</v>
      </c>
      <c r="D28" s="14" t="s">
        <v>50</v>
      </c>
      <c r="E28" s="22" t="s">
        <v>43</v>
      </c>
      <c r="F28" s="16">
        <v>582</v>
      </c>
      <c r="G28" s="62"/>
      <c r="H28" s="57">
        <f t="shared" ref="H28:H29" si="1">ROUND(F28*G28,2)</f>
        <v>0</v>
      </c>
    </row>
    <row r="29" spans="2:8" ht="25.5" x14ac:dyDescent="0.2">
      <c r="B29" s="50">
        <v>18</v>
      </c>
      <c r="C29" s="35" t="s">
        <v>51</v>
      </c>
      <c r="D29" s="14" t="s">
        <v>52</v>
      </c>
      <c r="E29" s="22" t="s">
        <v>43</v>
      </c>
      <c r="F29" s="16">
        <v>582</v>
      </c>
      <c r="G29" s="62"/>
      <c r="H29" s="57">
        <f t="shared" si="1"/>
        <v>0</v>
      </c>
    </row>
    <row r="30" spans="2:8" x14ac:dyDescent="0.2">
      <c r="B30" s="51" t="s">
        <v>22</v>
      </c>
      <c r="C30" s="36"/>
      <c r="D30" s="23" t="s">
        <v>53</v>
      </c>
      <c r="E30" s="18" t="s">
        <v>22</v>
      </c>
      <c r="F30" s="24" t="s">
        <v>22</v>
      </c>
      <c r="G30" s="18" t="s">
        <v>22</v>
      </c>
      <c r="H30" s="58">
        <f>SUM(H28:H29)</f>
        <v>0</v>
      </c>
    </row>
    <row r="31" spans="2:8" x14ac:dyDescent="0.2">
      <c r="B31" s="49" t="s">
        <v>22</v>
      </c>
      <c r="C31" s="34"/>
      <c r="D31" s="11" t="s">
        <v>54</v>
      </c>
      <c r="E31" s="12" t="s">
        <v>22</v>
      </c>
      <c r="F31" s="13" t="s">
        <v>22</v>
      </c>
      <c r="G31" s="12" t="s">
        <v>22</v>
      </c>
      <c r="H31" s="13" t="s">
        <v>22</v>
      </c>
    </row>
    <row r="32" spans="2:8" ht="38.25" x14ac:dyDescent="0.2">
      <c r="B32" s="50">
        <v>19</v>
      </c>
      <c r="C32" s="35" t="s">
        <v>55</v>
      </c>
      <c r="D32" s="14" t="s">
        <v>56</v>
      </c>
      <c r="E32" s="22" t="s">
        <v>57</v>
      </c>
      <c r="F32" s="16">
        <v>787.7</v>
      </c>
      <c r="G32" s="62"/>
      <c r="H32" s="57">
        <f t="shared" ref="H32:H34" si="2">ROUND(F32*G32,2)</f>
        <v>0</v>
      </c>
    </row>
    <row r="33" spans="2:8" ht="25.5" x14ac:dyDescent="0.2">
      <c r="B33" s="50">
        <v>20</v>
      </c>
      <c r="C33" s="35" t="s">
        <v>58</v>
      </c>
      <c r="D33" s="14" t="s">
        <v>59</v>
      </c>
      <c r="E33" s="22" t="s">
        <v>57</v>
      </c>
      <c r="F33" s="16">
        <f>F32*0.9</f>
        <v>708.93000000000006</v>
      </c>
      <c r="G33" s="62"/>
      <c r="H33" s="57">
        <f t="shared" si="2"/>
        <v>0</v>
      </c>
    </row>
    <row r="34" spans="2:8" ht="25.5" x14ac:dyDescent="0.2">
      <c r="B34" s="50">
        <v>21</v>
      </c>
      <c r="C34" s="35" t="s">
        <v>58</v>
      </c>
      <c r="D34" s="14" t="s">
        <v>60</v>
      </c>
      <c r="E34" s="22" t="s">
        <v>57</v>
      </c>
      <c r="F34" s="16">
        <f>4226.8-F33</f>
        <v>3517.87</v>
      </c>
      <c r="G34" s="62"/>
      <c r="H34" s="57">
        <f t="shared" si="2"/>
        <v>0</v>
      </c>
    </row>
    <row r="35" spans="2:8" x14ac:dyDescent="0.2">
      <c r="B35" s="51" t="s">
        <v>22</v>
      </c>
      <c r="C35" s="36"/>
      <c r="D35" s="25" t="s">
        <v>61</v>
      </c>
      <c r="E35" s="18" t="s">
        <v>22</v>
      </c>
      <c r="F35" s="19" t="s">
        <v>22</v>
      </c>
      <c r="G35" s="18" t="s">
        <v>22</v>
      </c>
      <c r="H35" s="58">
        <f>SUM(H32:H34)</f>
        <v>0</v>
      </c>
    </row>
    <row r="36" spans="2:8" x14ac:dyDescent="0.2">
      <c r="B36" s="49" t="s">
        <v>22</v>
      </c>
      <c r="C36" s="34"/>
      <c r="D36" s="11" t="s">
        <v>62</v>
      </c>
      <c r="E36" s="12" t="s">
        <v>22</v>
      </c>
      <c r="F36" s="13" t="s">
        <v>22</v>
      </c>
      <c r="G36" s="12" t="s">
        <v>22</v>
      </c>
      <c r="H36" s="13" t="s">
        <v>22</v>
      </c>
    </row>
    <row r="37" spans="2:8" ht="25.5" x14ac:dyDescent="0.2">
      <c r="B37" s="50">
        <v>22</v>
      </c>
      <c r="C37" s="35" t="s">
        <v>7</v>
      </c>
      <c r="D37" s="14" t="s">
        <v>63</v>
      </c>
      <c r="E37" s="22" t="s">
        <v>40</v>
      </c>
      <c r="F37" s="16">
        <f>15665.66+300*0.45*2+2486.48*0.3*2+394.41+35.07</f>
        <v>17857.027999999998</v>
      </c>
      <c r="G37" s="62"/>
      <c r="H37" s="57">
        <f t="shared" ref="H37:H39" si="3">ROUND(F37*G37,2)</f>
        <v>0</v>
      </c>
    </row>
    <row r="38" spans="2:8" ht="38.25" x14ac:dyDescent="0.2">
      <c r="B38" s="50">
        <v>23</v>
      </c>
      <c r="C38" s="35" t="s">
        <v>64</v>
      </c>
      <c r="D38" s="26" t="s">
        <v>65</v>
      </c>
      <c r="E38" s="22" t="s">
        <v>40</v>
      </c>
      <c r="F38" s="16">
        <f>1692.36+300*0.45</f>
        <v>1827.36</v>
      </c>
      <c r="G38" s="60"/>
      <c r="H38" s="57">
        <f t="shared" si="3"/>
        <v>0</v>
      </c>
    </row>
    <row r="39" spans="2:8" ht="38.25" x14ac:dyDescent="0.2">
      <c r="B39" s="50">
        <v>24</v>
      </c>
      <c r="C39" s="35" t="s">
        <v>66</v>
      </c>
      <c r="D39" s="26" t="s">
        <v>67</v>
      </c>
      <c r="E39" s="22" t="s">
        <v>40</v>
      </c>
      <c r="F39" s="16">
        <f>15665.66+2786.48*0.3+394.41+35.07</f>
        <v>16931.083999999999</v>
      </c>
      <c r="G39" s="60"/>
      <c r="H39" s="57">
        <f t="shared" si="3"/>
        <v>0</v>
      </c>
    </row>
    <row r="40" spans="2:8" x14ac:dyDescent="0.2">
      <c r="B40" s="51" t="s">
        <v>22</v>
      </c>
      <c r="C40" s="36"/>
      <c r="D40" s="25" t="s">
        <v>68</v>
      </c>
      <c r="E40" s="18" t="s">
        <v>22</v>
      </c>
      <c r="F40" s="19" t="s">
        <v>22</v>
      </c>
      <c r="G40" s="18" t="s">
        <v>22</v>
      </c>
      <c r="H40" s="58">
        <f>SUM(H37:H39)</f>
        <v>0</v>
      </c>
    </row>
    <row r="41" spans="2:8" x14ac:dyDescent="0.2">
      <c r="B41" s="49" t="s">
        <v>22</v>
      </c>
      <c r="C41" s="34"/>
      <c r="D41" s="11" t="s">
        <v>69</v>
      </c>
      <c r="E41" s="12" t="s">
        <v>22</v>
      </c>
      <c r="F41" s="13" t="s">
        <v>22</v>
      </c>
      <c r="G41" s="12" t="s">
        <v>22</v>
      </c>
      <c r="H41" s="13" t="s">
        <v>22</v>
      </c>
    </row>
    <row r="42" spans="2:8" ht="51" x14ac:dyDescent="0.2">
      <c r="B42" s="50">
        <v>25</v>
      </c>
      <c r="C42" s="35" t="s">
        <v>70</v>
      </c>
      <c r="D42" s="27" t="s">
        <v>71</v>
      </c>
      <c r="E42" s="22" t="s">
        <v>40</v>
      </c>
      <c r="F42" s="16">
        <f>15665.66+2786.48*0.1+394.41</f>
        <v>16338.717999999999</v>
      </c>
      <c r="G42" s="60"/>
      <c r="H42" s="57">
        <f t="shared" ref="H42:H45" si="4">ROUND(F42*G42,2)</f>
        <v>0</v>
      </c>
    </row>
    <row r="43" spans="2:8" ht="51" x14ac:dyDescent="0.2">
      <c r="B43" s="50">
        <v>26</v>
      </c>
      <c r="C43" s="35" t="s">
        <v>72</v>
      </c>
      <c r="D43" s="27" t="s">
        <v>73</v>
      </c>
      <c r="E43" s="22" t="s">
        <v>40</v>
      </c>
      <c r="F43" s="16">
        <f>15665.66+2786.48*0.04+394.41</f>
        <v>16171.529199999999</v>
      </c>
      <c r="G43" s="60"/>
      <c r="H43" s="57">
        <f t="shared" si="4"/>
        <v>0</v>
      </c>
    </row>
    <row r="44" spans="2:8" ht="38.25" x14ac:dyDescent="0.2">
      <c r="B44" s="50">
        <v>27</v>
      </c>
      <c r="C44" s="35" t="s">
        <v>8</v>
      </c>
      <c r="D44" s="27" t="s">
        <v>74</v>
      </c>
      <c r="E44" s="22" t="s">
        <v>40</v>
      </c>
      <c r="F44" s="16">
        <v>13</v>
      </c>
      <c r="G44" s="60"/>
      <c r="H44" s="57">
        <f t="shared" si="4"/>
        <v>0</v>
      </c>
    </row>
    <row r="45" spans="2:8" ht="38.25" x14ac:dyDescent="0.2">
      <c r="B45" s="50">
        <v>28</v>
      </c>
      <c r="C45" s="35" t="s">
        <v>75</v>
      </c>
      <c r="D45" s="27" t="s">
        <v>76</v>
      </c>
      <c r="E45" s="22" t="s">
        <v>40</v>
      </c>
      <c r="F45" s="16">
        <f>35.07+474.64+17.25</f>
        <v>526.96</v>
      </c>
      <c r="G45" s="60"/>
      <c r="H45" s="57">
        <f t="shared" si="4"/>
        <v>0</v>
      </c>
    </row>
    <row r="46" spans="2:8" x14ac:dyDescent="0.2">
      <c r="B46" s="51" t="s">
        <v>22</v>
      </c>
      <c r="C46" s="36"/>
      <c r="D46" s="25" t="s">
        <v>77</v>
      </c>
      <c r="E46" s="18" t="s">
        <v>22</v>
      </c>
      <c r="F46" s="19" t="s">
        <v>22</v>
      </c>
      <c r="G46" s="18" t="s">
        <v>22</v>
      </c>
      <c r="H46" s="58">
        <f>SUM(H42:H45)</f>
        <v>0</v>
      </c>
    </row>
    <row r="47" spans="2:8" x14ac:dyDescent="0.2">
      <c r="B47" s="49" t="s">
        <v>22</v>
      </c>
      <c r="C47" s="34"/>
      <c r="D47" s="11" t="s">
        <v>78</v>
      </c>
      <c r="E47" s="12" t="s">
        <v>22</v>
      </c>
      <c r="F47" s="13" t="s">
        <v>22</v>
      </c>
      <c r="G47" s="12" t="s">
        <v>22</v>
      </c>
      <c r="H47" s="13" t="s">
        <v>22</v>
      </c>
    </row>
    <row r="48" spans="2:8" x14ac:dyDescent="0.2">
      <c r="B48" s="52">
        <v>29</v>
      </c>
      <c r="C48" s="35" t="s">
        <v>79</v>
      </c>
      <c r="D48" s="27" t="s">
        <v>80</v>
      </c>
      <c r="E48" s="20" t="s">
        <v>4</v>
      </c>
      <c r="F48" s="21">
        <v>12</v>
      </c>
      <c r="G48" s="63"/>
      <c r="H48" s="57">
        <f t="shared" ref="H48:H57" si="5">ROUND(F48*G48,2)</f>
        <v>0</v>
      </c>
    </row>
    <row r="49" spans="2:8" ht="38.25" x14ac:dyDescent="0.2">
      <c r="B49" s="52">
        <v>30</v>
      </c>
      <c r="C49" s="35" t="s">
        <v>79</v>
      </c>
      <c r="D49" s="27" t="s">
        <v>98</v>
      </c>
      <c r="E49" s="20" t="s">
        <v>99</v>
      </c>
      <c r="F49" s="21">
        <v>3</v>
      </c>
      <c r="G49" s="63"/>
      <c r="H49" s="57">
        <f t="shared" si="5"/>
        <v>0</v>
      </c>
    </row>
    <row r="50" spans="2:8" ht="25.5" x14ac:dyDescent="0.2">
      <c r="B50" s="52">
        <v>31</v>
      </c>
      <c r="C50" s="35" t="s">
        <v>79</v>
      </c>
      <c r="D50" s="27" t="s">
        <v>81</v>
      </c>
      <c r="E50" s="20" t="s">
        <v>4</v>
      </c>
      <c r="F50" s="21">
        <v>52</v>
      </c>
      <c r="G50" s="63"/>
      <c r="H50" s="57">
        <f t="shared" si="5"/>
        <v>0</v>
      </c>
    </row>
    <row r="51" spans="2:8" ht="38.25" x14ac:dyDescent="0.2">
      <c r="B51" s="52">
        <v>32</v>
      </c>
      <c r="C51" s="35" t="s">
        <v>82</v>
      </c>
      <c r="D51" s="28" t="s">
        <v>83</v>
      </c>
      <c r="E51" s="22" t="s">
        <v>40</v>
      </c>
      <c r="F51" s="16">
        <v>7487.05</v>
      </c>
      <c r="G51" s="60"/>
      <c r="H51" s="57">
        <f t="shared" si="5"/>
        <v>0</v>
      </c>
    </row>
    <row r="52" spans="2:8" ht="38.25" x14ac:dyDescent="0.2">
      <c r="B52" s="52">
        <v>33</v>
      </c>
      <c r="C52" s="35" t="s">
        <v>9</v>
      </c>
      <c r="D52" s="28" t="s">
        <v>84</v>
      </c>
      <c r="E52" s="22" t="s">
        <v>4</v>
      </c>
      <c r="F52" s="16">
        <v>42</v>
      </c>
      <c r="G52" s="60"/>
      <c r="H52" s="57">
        <f t="shared" si="5"/>
        <v>0</v>
      </c>
    </row>
    <row r="53" spans="2:8" ht="25.5" x14ac:dyDescent="0.2">
      <c r="B53" s="52">
        <v>34</v>
      </c>
      <c r="C53" s="35" t="s">
        <v>9</v>
      </c>
      <c r="D53" s="28" t="s">
        <v>85</v>
      </c>
      <c r="E53" s="20" t="s">
        <v>4</v>
      </c>
      <c r="F53" s="16">
        <v>38</v>
      </c>
      <c r="G53" s="60"/>
      <c r="H53" s="57">
        <f t="shared" si="5"/>
        <v>0</v>
      </c>
    </row>
    <row r="54" spans="2:8" x14ac:dyDescent="0.2">
      <c r="B54" s="52">
        <v>35</v>
      </c>
      <c r="C54" s="35" t="s">
        <v>9</v>
      </c>
      <c r="D54" s="28" t="s">
        <v>86</v>
      </c>
      <c r="E54" s="20" t="s">
        <v>4</v>
      </c>
      <c r="F54" s="16">
        <v>13</v>
      </c>
      <c r="G54" s="60"/>
      <c r="H54" s="57">
        <f t="shared" si="5"/>
        <v>0</v>
      </c>
    </row>
    <row r="55" spans="2:8" x14ac:dyDescent="0.2">
      <c r="B55" s="52">
        <v>36</v>
      </c>
      <c r="C55" s="35" t="s">
        <v>9</v>
      </c>
      <c r="D55" s="28" t="s">
        <v>87</v>
      </c>
      <c r="E55" s="20" t="s">
        <v>4</v>
      </c>
      <c r="F55" s="16">
        <v>8</v>
      </c>
      <c r="G55" s="60"/>
      <c r="H55" s="57">
        <f t="shared" si="5"/>
        <v>0</v>
      </c>
    </row>
    <row r="56" spans="2:8" ht="25.5" x14ac:dyDescent="0.2">
      <c r="B56" s="52">
        <v>37</v>
      </c>
      <c r="C56" s="35" t="s">
        <v>88</v>
      </c>
      <c r="D56" s="28" t="s">
        <v>89</v>
      </c>
      <c r="E56" s="20" t="s">
        <v>43</v>
      </c>
      <c r="F56" s="16">
        <f>163+85</f>
        <v>248</v>
      </c>
      <c r="G56" s="60"/>
      <c r="H56" s="57">
        <f t="shared" si="5"/>
        <v>0</v>
      </c>
    </row>
    <row r="57" spans="2:8" ht="25.5" x14ac:dyDescent="0.2">
      <c r="B57" s="52">
        <v>38</v>
      </c>
      <c r="C57" s="35" t="s">
        <v>88</v>
      </c>
      <c r="D57" s="28" t="s">
        <v>90</v>
      </c>
      <c r="E57" s="20" t="s">
        <v>43</v>
      </c>
      <c r="F57" s="16">
        <v>40</v>
      </c>
      <c r="G57" s="60"/>
      <c r="H57" s="57">
        <f t="shared" si="5"/>
        <v>0</v>
      </c>
    </row>
    <row r="58" spans="2:8" x14ac:dyDescent="0.2">
      <c r="B58" s="53" t="s">
        <v>22</v>
      </c>
      <c r="C58" s="37"/>
      <c r="D58" s="25" t="s">
        <v>91</v>
      </c>
      <c r="E58" s="18" t="s">
        <v>22</v>
      </c>
      <c r="F58" s="19" t="s">
        <v>22</v>
      </c>
      <c r="G58" s="18" t="s">
        <v>22</v>
      </c>
      <c r="H58" s="58">
        <f>SUM(H48:H57)</f>
        <v>0</v>
      </c>
    </row>
    <row r="59" spans="2:8" x14ac:dyDescent="0.2">
      <c r="B59" s="49" t="s">
        <v>22</v>
      </c>
      <c r="C59" s="34"/>
      <c r="D59" s="11" t="s">
        <v>92</v>
      </c>
      <c r="E59" s="12" t="s">
        <v>22</v>
      </c>
      <c r="F59" s="13" t="s">
        <v>22</v>
      </c>
      <c r="G59" s="12" t="s">
        <v>22</v>
      </c>
      <c r="H59" s="13" t="s">
        <v>22</v>
      </c>
    </row>
    <row r="60" spans="2:8" ht="38.25" x14ac:dyDescent="0.2">
      <c r="B60" s="50">
        <v>39</v>
      </c>
      <c r="C60" s="35" t="s">
        <v>93</v>
      </c>
      <c r="D60" s="28" t="s">
        <v>94</v>
      </c>
      <c r="E60" s="22" t="s">
        <v>43</v>
      </c>
      <c r="F60" s="16">
        <v>78</v>
      </c>
      <c r="G60" s="60"/>
      <c r="H60" s="57">
        <f t="shared" ref="H60" si="6">ROUND(F60*G60,2)</f>
        <v>0</v>
      </c>
    </row>
    <row r="61" spans="2:8" x14ac:dyDescent="0.2">
      <c r="B61" s="53" t="s">
        <v>22</v>
      </c>
      <c r="C61" s="37"/>
      <c r="D61" s="25" t="s">
        <v>95</v>
      </c>
      <c r="E61" s="18" t="s">
        <v>22</v>
      </c>
      <c r="F61" s="19" t="s">
        <v>22</v>
      </c>
      <c r="G61" s="18" t="s">
        <v>22</v>
      </c>
      <c r="H61" s="58">
        <f>H60</f>
        <v>0</v>
      </c>
    </row>
    <row r="62" spans="2:8" ht="25.5" x14ac:dyDescent="0.2">
      <c r="B62" s="54" t="s">
        <v>22</v>
      </c>
      <c r="C62" s="38"/>
      <c r="D62" s="30" t="s">
        <v>96</v>
      </c>
      <c r="E62" s="29" t="s">
        <v>22</v>
      </c>
      <c r="F62" s="31" t="s">
        <v>22</v>
      </c>
      <c r="G62" s="29" t="s">
        <v>22</v>
      </c>
      <c r="H62" s="59">
        <f>H9+H30+H35+H40+H46+H58+H61</f>
        <v>0</v>
      </c>
    </row>
    <row r="63" spans="2:8" ht="15" customHeight="1" x14ac:dyDescent="0.2">
      <c r="B63" s="75" t="s">
        <v>10</v>
      </c>
      <c r="C63" s="75"/>
      <c r="D63" s="75"/>
      <c r="E63" s="75"/>
      <c r="F63" s="75"/>
      <c r="G63" s="7">
        <v>0.23</v>
      </c>
      <c r="H63" s="1">
        <f>H62*0.23</f>
        <v>0</v>
      </c>
    </row>
    <row r="64" spans="2:8" ht="33" customHeight="1" x14ac:dyDescent="0.2">
      <c r="B64" s="76" t="s">
        <v>11</v>
      </c>
      <c r="C64" s="76"/>
      <c r="D64" s="76"/>
      <c r="E64" s="76"/>
      <c r="F64" s="76"/>
      <c r="G64" s="76"/>
      <c r="H64" s="8">
        <f>H62+H63</f>
        <v>0</v>
      </c>
    </row>
    <row r="65" spans="3:8" ht="58.5" customHeight="1" x14ac:dyDescent="0.2">
      <c r="C65" s="77" t="s">
        <v>12</v>
      </c>
      <c r="D65" s="77"/>
      <c r="E65" s="77"/>
      <c r="F65" s="77"/>
      <c r="G65" s="77"/>
      <c r="H65" s="77"/>
    </row>
    <row r="66" spans="3:8" ht="103.5" customHeight="1" x14ac:dyDescent="0.2">
      <c r="C66" s="74" t="s">
        <v>13</v>
      </c>
      <c r="D66" s="74"/>
      <c r="E66" s="74"/>
      <c r="F66" s="74"/>
      <c r="G66" s="74"/>
      <c r="H66" s="74"/>
    </row>
  </sheetData>
  <sheetProtection password="88D3" sheet="1" objects="1" scenarios="1"/>
  <mergeCells count="7">
    <mergeCell ref="B3:H3"/>
    <mergeCell ref="B4:H4"/>
    <mergeCell ref="B5:H5"/>
    <mergeCell ref="C66:H66"/>
    <mergeCell ref="B63:F63"/>
    <mergeCell ref="B64:G64"/>
    <mergeCell ref="C65:H65"/>
  </mergeCells>
  <pageMargins left="0.7" right="0.7" top="0.75" bottom="0.75" header="0.3" footer="0.3"/>
  <pageSetup paperSize="9" scale="6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B2" sqref="B2"/>
    </sheetView>
  </sheetViews>
  <sheetFormatPr defaultRowHeight="12.75" x14ac:dyDescent="0.2"/>
  <cols>
    <col min="2" max="2" width="192.28515625" customWidth="1"/>
  </cols>
  <sheetData>
    <row r="1" spans="2:2" ht="40.5" customHeight="1" thickBot="1" x14ac:dyDescent="0.25"/>
    <row r="2" spans="2:2" ht="381" customHeight="1" thickTop="1" thickBot="1" x14ac:dyDescent="0.25">
      <c r="B2" s="10" t="s">
        <v>97</v>
      </c>
    </row>
    <row r="3" spans="2:2" ht="13.5" thickTop="1" x14ac:dyDescent="0.2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ofertowy</vt:lpstr>
      <vt:lpstr>hasło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2017-03-02T10:42:56Z</cp:lastPrinted>
  <dcterms:created xsi:type="dcterms:W3CDTF">2017-01-20T08:03:21Z</dcterms:created>
  <dcterms:modified xsi:type="dcterms:W3CDTF">2017-03-02T10:44:51Z</dcterms:modified>
</cp:coreProperties>
</file>